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EsteLivro"/>
  <mc:AlternateContent xmlns:mc="http://schemas.openxmlformats.org/markup-compatibility/2006">
    <mc:Choice Requires="x15">
      <x15ac:absPath xmlns:x15ac="http://schemas.microsoft.com/office/spreadsheetml/2010/11/ac" url="https://d.docs.live.net/b48819e83a491acf/Janua/7 JANUA MARKETING/73 - JANUA/733 janua.pt/73 HVCO/73 GUIA JANUA/"/>
    </mc:Choice>
  </mc:AlternateContent>
  <xr:revisionPtr revIDLastSave="281" documentId="13_ncr:1_{3CD54569-08EF-4BB7-A203-E70658DC08C3}" xr6:coauthVersionLast="47" xr6:coauthVersionMax="47" xr10:uidLastSave="{B8C7BACF-B678-49EC-B501-2A61044B0811}"/>
  <bookViews>
    <workbookView xWindow="-108" yWindow="-108" windowWidth="23256" windowHeight="12576" xr2:uid="{00000000-000D-0000-FFFF-FFFF00000000}"/>
  </bookViews>
  <sheets>
    <sheet name="folha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2" l="1"/>
  <c r="D27" i="2"/>
  <c r="C27" i="2"/>
  <c r="D32" i="2"/>
  <c r="C32" i="2"/>
  <c r="D22" i="2"/>
  <c r="D24" i="2" s="1"/>
  <c r="D28" i="2" s="1"/>
  <c r="D29" i="2" s="1"/>
  <c r="C11" i="2"/>
  <c r="D14" i="2" s="1"/>
  <c r="D30" i="2" l="1"/>
  <c r="D20" i="2"/>
  <c r="C17" i="2"/>
  <c r="D31" i="2" l="1"/>
  <c r="C24" i="2"/>
  <c r="C28" i="2" s="1"/>
  <c r="C18" i="2"/>
  <c r="C29" i="2" l="1"/>
  <c r="C30" i="2" s="1"/>
  <c r="C31" i="2" s="1"/>
  <c r="B33" i="2" s="1"/>
</calcChain>
</file>

<file path=xl/sharedStrings.xml><?xml version="1.0" encoding="utf-8"?>
<sst xmlns="http://schemas.openxmlformats.org/spreadsheetml/2006/main" count="47" uniqueCount="44">
  <si>
    <t>FRAÇÃO</t>
  </si>
  <si>
    <t>TIPOLOGIA</t>
  </si>
  <si>
    <t>LUCRO BRUTO</t>
  </si>
  <si>
    <t>PROMOTORA</t>
  </si>
  <si>
    <t>SOCIEDADE/PROPRIETÁRIO</t>
  </si>
  <si>
    <t>ZONA</t>
  </si>
  <si>
    <t xml:space="preserve">VALOR DE AQUISIÇÃO </t>
  </si>
  <si>
    <t>IMPOSTOS SOBRE A DUPLA ESCRITURA</t>
  </si>
  <si>
    <t xml:space="preserve">IMPOSTOS SOBRE A CEDÊNCIA DE POSIÇÃO </t>
  </si>
  <si>
    <t>JANUA</t>
  </si>
  <si>
    <t>PORTO</t>
  </si>
  <si>
    <t>T3</t>
  </si>
  <si>
    <t>VALOR DA CEDÊNCIA</t>
  </si>
  <si>
    <t>SINAL (10%)</t>
  </si>
  <si>
    <t>INDICADORES</t>
  </si>
  <si>
    <t>Não aplicável</t>
  </si>
  <si>
    <t>VALOR PATRIMONIAL</t>
  </si>
  <si>
    <t>BASE PARA IMT + IS</t>
  </si>
  <si>
    <t>HPP OU HS</t>
  </si>
  <si>
    <t>VALOR DE REVENDA</t>
  </si>
  <si>
    <t>IMT NO CPCV</t>
  </si>
  <si>
    <t>IMT NA COMPRA</t>
  </si>
  <si>
    <t>Isento por atividade aberta de compra e venda de bens imobiliários</t>
  </si>
  <si>
    <t>IMT (auxiliar)</t>
  </si>
  <si>
    <t>VALOR PARA TRIBUTAÇÃO DE MAIS-VALIA</t>
  </si>
  <si>
    <t>TAXA DE IRS</t>
  </si>
  <si>
    <t>TAXA DE IRS COM MAIS-VALIA</t>
  </si>
  <si>
    <t>MAIS-VALIA</t>
  </si>
  <si>
    <t>IRS</t>
  </si>
  <si>
    <t>AUXILIAR PARA CÁLCULO DE MAIS-VALIA</t>
  </si>
  <si>
    <t>RENDIMENTOS ANUAIS</t>
  </si>
  <si>
    <t>RENDIMENTOS ANUAIS + LUCRO BRUTO</t>
  </si>
  <si>
    <t>SOMATÓRIO DE IMPOSTOS</t>
  </si>
  <si>
    <t>IMPOSTO DE SELO</t>
  </si>
  <si>
    <t xml:space="preserve">Pode haver isenção de mais-valia no caso de cumprir com a legislação, nomeadamente para Habitação Própria Permanente </t>
  </si>
  <si>
    <t>Preencher o que está a amarelo</t>
  </si>
  <si>
    <t>Não estamos a considerar financiamento para nenhuma das operações</t>
  </si>
  <si>
    <t>ENTRADA COMPRADOR FINAL (10%)</t>
  </si>
  <si>
    <t>Intervalo mínimo</t>
  </si>
  <si>
    <r>
      <rPr>
        <b/>
        <sz val="14"/>
        <color theme="0"/>
        <rFont val="Calibri"/>
        <family val="2"/>
        <scheme val="minor"/>
      </rPr>
      <t>CEDÊNCIA DE POSIÇÃO CONTRATUAL OU DUPLA ESCRITURA</t>
    </r>
    <r>
      <rPr>
        <sz val="14"/>
        <color theme="0"/>
        <rFont val="Calibri"/>
        <family val="2"/>
        <scheme val="minor"/>
      </rPr>
      <t xml:space="preserve">
QUAL ESCOLHER PARA UM INVESTIMENTO NA COMPRA DE UM IMÓVEL EM PLANTA</t>
    </r>
  </si>
  <si>
    <t>F (Limite Máximo)</t>
  </si>
  <si>
    <t>G (Taxa)</t>
  </si>
  <si>
    <t>H (Parcela)</t>
  </si>
  <si>
    <t>Habitação Própria Permanente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</si>
</sst>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_-* #,##0.00\ [$€-816]_-;\-* #,##0.00\ [$€-816]_-;_-* &quot;-&quot;??\ [$€-816]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4"/>
      <color rgb="FF0D2037"/>
      <name val="Calibri"/>
      <family val="2"/>
      <scheme val="minor"/>
    </font>
    <font>
      <sz val="11"/>
      <color rgb="FF0D2037"/>
      <name val="Calibri"/>
      <family val="2"/>
      <scheme val="minor"/>
    </font>
    <font>
      <b/>
      <sz val="11"/>
      <color rgb="FF0D2037"/>
      <name val="Calibri"/>
      <family val="2"/>
      <scheme val="minor"/>
    </font>
    <font>
      <b/>
      <sz val="14"/>
      <color rgb="FFDAD5D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44130"/>
        <bgColor indexed="64"/>
      </patternFill>
    </fill>
    <fill>
      <patternFill patternType="solid">
        <fgColor rgb="FF0D2037"/>
        <bgColor indexed="64"/>
      </patternFill>
    </fill>
    <fill>
      <patternFill patternType="solid">
        <fgColor theme="7" tint="0.399975585192419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44" fontId="0" fillId="0" borderId="0" xfId="0" applyNumberFormat="1" applyAlignment="1">
      <alignment horizontal="right" vertical="center"/>
    </xf>
    <xf numFmtId="44" fontId="7" fillId="3" borderId="36" xfId="0" applyNumberFormat="1" applyFont="1" applyFill="1" applyBorder="1" applyAlignment="1">
      <alignment horizontal="right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44" fontId="5" fillId="5" borderId="4" xfId="1" applyFont="1" applyFill="1" applyBorder="1" applyAlignment="1">
      <alignment horizontal="right" vertical="center"/>
    </xf>
    <xf numFmtId="44" fontId="5" fillId="5" borderId="5" xfId="1" applyFont="1" applyFill="1" applyBorder="1" applyAlignment="1">
      <alignment horizontal="right" vertical="center"/>
    </xf>
    <xf numFmtId="44" fontId="5" fillId="5" borderId="5" xfId="1" applyFont="1" applyFill="1" applyBorder="1" applyAlignment="1">
      <alignment horizontal="center" vertical="center"/>
    </xf>
    <xf numFmtId="44" fontId="5" fillId="5" borderId="6" xfId="1" applyFont="1" applyFill="1" applyBorder="1" applyAlignment="1">
      <alignment horizontal="right" vertical="center"/>
    </xf>
    <xf numFmtId="44" fontId="0" fillId="0" borderId="19" xfId="1" applyFont="1" applyFill="1" applyBorder="1" applyAlignment="1">
      <alignment horizontal="left"/>
    </xf>
    <xf numFmtId="44" fontId="0" fillId="0" borderId="19" xfId="1" applyFont="1" applyFill="1" applyBorder="1" applyAlignment="1">
      <alignment horizontal="left" vertical="center"/>
    </xf>
    <xf numFmtId="44" fontId="0" fillId="0" borderId="21" xfId="1" applyFont="1" applyFill="1" applyBorder="1" applyAlignment="1">
      <alignment horizontal="left"/>
    </xf>
    <xf numFmtId="0" fontId="9" fillId="4" borderId="14" xfId="0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center" vertical="center"/>
    </xf>
    <xf numFmtId="0" fontId="9" fillId="4" borderId="38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44" fontId="5" fillId="0" borderId="25" xfId="0" applyNumberFormat="1" applyFont="1" applyBorder="1" applyAlignment="1">
      <alignment horizontal="right" vertical="center"/>
    </xf>
    <xf numFmtId="44" fontId="5" fillId="0" borderId="26" xfId="0" applyNumberFormat="1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8" fontId="5" fillId="0" borderId="20" xfId="0" applyNumberFormat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44" fontId="5" fillId="0" borderId="23" xfId="0" applyNumberFormat="1" applyFont="1" applyBorder="1" applyAlignment="1">
      <alignment horizontal="center" vertical="center"/>
    </xf>
    <xf numFmtId="10" fontId="5" fillId="0" borderId="26" xfId="2" applyNumberFormat="1" applyFont="1" applyFill="1" applyBorder="1" applyAlignment="1">
      <alignment horizontal="right" vertical="center"/>
    </xf>
    <xf numFmtId="44" fontId="5" fillId="0" borderId="27" xfId="0" applyNumberFormat="1" applyFont="1" applyBorder="1" applyAlignment="1">
      <alignment horizontal="right" vertical="center"/>
    </xf>
    <xf numFmtId="44" fontId="5" fillId="0" borderId="23" xfId="0" applyNumberFormat="1" applyFont="1" applyBorder="1" applyAlignment="1">
      <alignment horizontal="right" vertical="center"/>
    </xf>
    <xf numFmtId="9" fontId="5" fillId="0" borderId="27" xfId="0" applyNumberFormat="1" applyFont="1" applyBorder="1" applyAlignment="1">
      <alignment horizontal="right" vertical="center"/>
    </xf>
    <xf numFmtId="164" fontId="5" fillId="0" borderId="31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44" fontId="5" fillId="0" borderId="5" xfId="1" applyFont="1" applyFill="1" applyBorder="1" applyAlignment="1">
      <alignment horizontal="right" vertical="center"/>
    </xf>
    <xf numFmtId="0" fontId="2" fillId="0" borderId="15" xfId="0" applyFont="1" applyBorder="1" applyAlignment="1">
      <alignment horizontal="center" vertical="center" wrapText="1"/>
    </xf>
    <xf numFmtId="165" fontId="0" fillId="0" borderId="15" xfId="1" applyNumberFormat="1" applyFont="1" applyBorder="1" applyAlignment="1">
      <alignment horizontal="right" vertical="center" wrapText="1"/>
    </xf>
    <xf numFmtId="10" fontId="0" fillId="0" borderId="15" xfId="2" applyNumberFormat="1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44" fontId="0" fillId="0" borderId="20" xfId="1" applyFont="1" applyBorder="1" applyAlignment="1">
      <alignment horizontal="right" vertical="center" wrapText="1"/>
    </xf>
    <xf numFmtId="44" fontId="0" fillId="0" borderId="22" xfId="1" applyFont="1" applyBorder="1" applyAlignment="1">
      <alignment vertical="center" wrapText="1"/>
    </xf>
    <xf numFmtId="10" fontId="0" fillId="0" borderId="22" xfId="2" applyNumberFormat="1" applyFont="1" applyBorder="1" applyAlignment="1">
      <alignment vertical="center" wrapText="1"/>
    </xf>
    <xf numFmtId="44" fontId="0" fillId="0" borderId="23" xfId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vertical="center"/>
    </xf>
    <xf numFmtId="10" fontId="5" fillId="0" borderId="39" xfId="2" applyNumberFormat="1" applyFont="1" applyFill="1" applyBorder="1" applyAlignment="1">
      <alignment horizontal="right" vertical="center"/>
    </xf>
    <xf numFmtId="9" fontId="5" fillId="0" borderId="40" xfId="0" applyNumberFormat="1" applyFont="1" applyBorder="1" applyAlignment="1">
      <alignment horizontal="right" vertical="center"/>
    </xf>
    <xf numFmtId="164" fontId="5" fillId="0" borderId="41" xfId="0" applyNumberFormat="1" applyFont="1" applyBorder="1" applyAlignment="1">
      <alignment horizontal="right" vertical="center"/>
    </xf>
    <xf numFmtId="44" fontId="7" fillId="3" borderId="42" xfId="0" applyNumberFormat="1" applyFont="1" applyFill="1" applyBorder="1" applyAlignment="1">
      <alignment horizontal="right" vertical="center"/>
    </xf>
    <xf numFmtId="0" fontId="8" fillId="4" borderId="28" xfId="0" applyFont="1" applyFill="1" applyBorder="1" applyAlignment="1">
      <alignment horizontal="right" vertical="center"/>
    </xf>
    <xf numFmtId="0" fontId="8" fillId="4" borderId="29" xfId="0" applyFont="1" applyFill="1" applyBorder="1" applyAlignment="1">
      <alignment horizontal="right" vertical="center"/>
    </xf>
    <xf numFmtId="0" fontId="8" fillId="4" borderId="30" xfId="0" applyFont="1" applyFill="1" applyBorder="1" applyAlignment="1">
      <alignment horizontal="right" vertical="center"/>
    </xf>
    <xf numFmtId="0" fontId="8" fillId="4" borderId="28" xfId="0" applyFont="1" applyFill="1" applyBorder="1" applyAlignment="1">
      <alignment horizontal="right" vertical="center" wrapText="1"/>
    </xf>
    <xf numFmtId="0" fontId="8" fillId="4" borderId="29" xfId="0" applyFont="1" applyFill="1" applyBorder="1" applyAlignment="1">
      <alignment horizontal="right" vertical="center" wrapText="1"/>
    </xf>
    <xf numFmtId="0" fontId="8" fillId="4" borderId="30" xfId="0" applyFont="1" applyFill="1" applyBorder="1" applyAlignment="1">
      <alignment horizontal="right" vertical="center" wrapText="1"/>
    </xf>
    <xf numFmtId="0" fontId="8" fillId="4" borderId="13" xfId="0" applyFont="1" applyFill="1" applyBorder="1" applyAlignment="1">
      <alignment horizontal="right" vertical="center" wrapText="1"/>
    </xf>
    <xf numFmtId="0" fontId="8" fillId="4" borderId="34" xfId="0" applyFont="1" applyFill="1" applyBorder="1" applyAlignment="1">
      <alignment horizontal="right" vertical="center"/>
    </xf>
    <xf numFmtId="0" fontId="8" fillId="4" borderId="35" xfId="0" applyFont="1" applyFill="1" applyBorder="1" applyAlignment="1">
      <alignment horizontal="right" vertical="center"/>
    </xf>
    <xf numFmtId="0" fontId="8" fillId="4" borderId="11" xfId="0" applyFont="1" applyFill="1" applyBorder="1" applyAlignment="1">
      <alignment horizontal="right" vertical="center"/>
    </xf>
    <xf numFmtId="0" fontId="8" fillId="4" borderId="12" xfId="0" applyFont="1" applyFill="1" applyBorder="1" applyAlignment="1">
      <alignment horizontal="right" vertical="center"/>
    </xf>
    <xf numFmtId="0" fontId="8" fillId="4" borderId="13" xfId="0" applyFont="1" applyFill="1" applyBorder="1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right" vertical="center" wrapText="1"/>
    </xf>
    <xf numFmtId="0" fontId="8" fillId="4" borderId="30" xfId="0" applyFont="1" applyFill="1" applyBorder="1" applyAlignment="1">
      <alignment horizontal="right" vertical="center" wrapText="1"/>
    </xf>
    <xf numFmtId="44" fontId="5" fillId="0" borderId="26" xfId="0" applyNumberFormat="1" applyFont="1" applyBorder="1" applyAlignment="1">
      <alignment horizontal="right" vertical="center"/>
    </xf>
    <xf numFmtId="44" fontId="5" fillId="0" borderId="31" xfId="0" applyNumberFormat="1" applyFont="1" applyBorder="1" applyAlignment="1">
      <alignment horizontal="right" vertical="center"/>
    </xf>
    <xf numFmtId="44" fontId="5" fillId="0" borderId="20" xfId="0" applyNumberFormat="1" applyFont="1" applyBorder="1" applyAlignment="1">
      <alignment horizontal="right" vertical="center"/>
    </xf>
    <xf numFmtId="44" fontId="5" fillId="0" borderId="24" xfId="0" applyNumberFormat="1" applyFont="1" applyBorder="1" applyAlignment="1">
      <alignment horizontal="right" vertical="center"/>
    </xf>
    <xf numFmtId="44" fontId="5" fillId="5" borderId="32" xfId="0" applyNumberFormat="1" applyFont="1" applyFill="1" applyBorder="1" applyAlignment="1">
      <alignment horizontal="center" vertical="center"/>
    </xf>
    <xf numFmtId="44" fontId="5" fillId="5" borderId="33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right" vertical="center" wrapText="1"/>
    </xf>
    <xf numFmtId="44" fontId="5" fillId="0" borderId="25" xfId="0" applyNumberFormat="1" applyFont="1" applyBorder="1" applyAlignment="1">
      <alignment horizontal="right" vertical="center"/>
    </xf>
    <xf numFmtId="44" fontId="5" fillId="0" borderId="18" xfId="0" applyNumberFormat="1" applyFont="1" applyBorder="1" applyAlignment="1">
      <alignment horizontal="right" vertical="center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Moeda" xfId="1" builtinId="4"/>
    <cellStyle name="Normal" xfId="0" builtinId="0"/>
    <cellStyle name="Percentagem" xfId="2" builtinId="5"/>
  </cellStyles>
  <dxfs count="0"/>
  <tableStyles count="0" defaultTableStyle="TableStyleMedium2" defaultPivotStyle="PivotStyleLight16"/>
  <colors>
    <mruColors>
      <color rgb="FF0D2037"/>
      <color rgb="FFDAD5D2"/>
      <color rgb="FF9441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325086</xdr:colOff>
      <xdr:row>1</xdr:row>
      <xdr:rowOff>74295</xdr:rowOff>
    </xdr:from>
    <xdr:to>
      <xdr:col>1</xdr:col>
      <xdr:colOff>1198711</xdr:colOff>
      <xdr:row>2</xdr:row>
      <xdr:rowOff>149336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7FC7FFB-CE79-B633-81B6-C3AFB48FB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4686" y="270238"/>
          <a:ext cx="871720" cy="439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1F0A7-0E6A-4D5D-BE51-F1DF98FF746B}">
  <sheetPr codeName="Folha1"/>
  <dimension ref="B1:H34"/>
  <sheetViews>
    <sheetView tabSelected="1" topLeftCell="A8" zoomScale="85" zoomScaleNormal="85" workbookViewId="0">
      <selection activeCell="C14" sqref="C14"/>
    </sheetView>
  </sheetViews>
  <sheetFormatPr defaultColWidth="9.109375" defaultRowHeight="14.4" x14ac:dyDescent="0.3"/>
  <cols>
    <col min="1" max="1" width="11.77734375" style="1" customWidth="1"/>
    <col min="2" max="2" width="39.109375" style="1" bestFit="1" customWidth="1"/>
    <col min="3" max="3" width="50.6640625" style="1" bestFit="1" customWidth="1"/>
    <col min="4" max="4" width="44.6640625" style="1" bestFit="1" customWidth="1"/>
    <col min="5" max="5" width="22.77734375" style="1" bestFit="1" customWidth="1"/>
    <col min="6" max="6" width="17.33203125" style="1" bestFit="1" customWidth="1"/>
    <col min="7" max="7" width="9.109375" style="1" bestFit="1" customWidth="1"/>
    <col min="8" max="8" width="15.44140625" style="1" bestFit="1" customWidth="1"/>
    <col min="9" max="9" width="25.109375" style="1" customWidth="1"/>
    <col min="10" max="16384" width="9.109375" style="1"/>
  </cols>
  <sheetData>
    <row r="1" spans="2:8" ht="15" thickBot="1" x14ac:dyDescent="0.35"/>
    <row r="2" spans="2:8" ht="29.25" customHeight="1" thickBot="1" x14ac:dyDescent="0.35">
      <c r="B2" s="75" t="s">
        <v>39</v>
      </c>
      <c r="C2" s="76"/>
      <c r="D2" s="77"/>
      <c r="E2" s="66" t="s">
        <v>35</v>
      </c>
      <c r="F2" s="67"/>
      <c r="G2" s="67"/>
      <c r="H2" s="68"/>
    </row>
    <row r="3" spans="2:8" ht="15" thickBot="1" x14ac:dyDescent="0.35">
      <c r="B3" s="78"/>
      <c r="C3" s="79"/>
      <c r="D3" s="80"/>
      <c r="E3" s="63" t="s">
        <v>29</v>
      </c>
      <c r="F3" s="64"/>
      <c r="G3" s="64"/>
      <c r="H3" s="65"/>
    </row>
    <row r="4" spans="2:8" x14ac:dyDescent="0.3">
      <c r="B4" s="57" t="s">
        <v>3</v>
      </c>
      <c r="C4" s="5" t="s">
        <v>9</v>
      </c>
      <c r="D4" s="83"/>
      <c r="E4" s="60" t="s">
        <v>28</v>
      </c>
      <c r="F4" s="61"/>
      <c r="G4" s="61"/>
      <c r="H4" s="62"/>
    </row>
    <row r="5" spans="2:8" x14ac:dyDescent="0.3">
      <c r="B5" s="58" t="s">
        <v>4</v>
      </c>
      <c r="C5" s="6"/>
      <c r="D5" s="84"/>
      <c r="E5" s="37" t="s">
        <v>38</v>
      </c>
      <c r="F5" s="33" t="s">
        <v>40</v>
      </c>
      <c r="G5" s="33" t="s">
        <v>41</v>
      </c>
      <c r="H5" s="38" t="s">
        <v>42</v>
      </c>
    </row>
    <row r="6" spans="2:8" x14ac:dyDescent="0.3">
      <c r="B6" s="58" t="s">
        <v>5</v>
      </c>
      <c r="C6" s="6" t="s">
        <v>10</v>
      </c>
      <c r="D6" s="84"/>
      <c r="E6" s="12">
        <v>0</v>
      </c>
      <c r="F6" s="34">
        <v>8059</v>
      </c>
      <c r="G6" s="35">
        <v>0.13</v>
      </c>
      <c r="H6" s="39">
        <v>0</v>
      </c>
    </row>
    <row r="7" spans="2:8" x14ac:dyDescent="0.3">
      <c r="B7" s="58" t="s">
        <v>1</v>
      </c>
      <c r="C7" s="6" t="s">
        <v>11</v>
      </c>
      <c r="D7" s="84"/>
      <c r="E7" s="12">
        <v>8059.01</v>
      </c>
      <c r="F7" s="34">
        <v>12160</v>
      </c>
      <c r="G7" s="35">
        <v>0.16500000000000001</v>
      </c>
      <c r="H7" s="39">
        <v>282.07</v>
      </c>
    </row>
    <row r="8" spans="2:8" ht="15" thickBot="1" x14ac:dyDescent="0.35">
      <c r="B8" s="59" t="s">
        <v>0</v>
      </c>
      <c r="C8" s="7"/>
      <c r="D8" s="84"/>
      <c r="E8" s="12">
        <v>12160.01</v>
      </c>
      <c r="F8" s="34">
        <v>17233</v>
      </c>
      <c r="G8" s="35">
        <v>0.22</v>
      </c>
      <c r="H8" s="39">
        <v>950.91</v>
      </c>
    </row>
    <row r="9" spans="2:8" x14ac:dyDescent="0.3">
      <c r="B9" s="57" t="s">
        <v>6</v>
      </c>
      <c r="C9" s="8">
        <v>150000</v>
      </c>
      <c r="D9" s="84"/>
      <c r="E9" s="12">
        <v>17233.009999999998</v>
      </c>
      <c r="F9" s="34">
        <v>22306</v>
      </c>
      <c r="G9" s="35">
        <v>0.25</v>
      </c>
      <c r="H9" s="39">
        <v>1467.91</v>
      </c>
    </row>
    <row r="10" spans="2:8" x14ac:dyDescent="0.3">
      <c r="B10" s="58" t="s">
        <v>16</v>
      </c>
      <c r="C10" s="9">
        <v>80000</v>
      </c>
      <c r="D10" s="84"/>
      <c r="E10" s="12">
        <v>22306.01</v>
      </c>
      <c r="F10" s="34">
        <v>28400</v>
      </c>
      <c r="G10" s="35">
        <v>0.32</v>
      </c>
      <c r="H10" s="39">
        <v>3029.38</v>
      </c>
    </row>
    <row r="11" spans="2:8" x14ac:dyDescent="0.3">
      <c r="B11" s="58" t="s">
        <v>17</v>
      </c>
      <c r="C11" s="32">
        <f>MAX(C9,C10)</f>
        <v>150000</v>
      </c>
      <c r="D11" s="84"/>
      <c r="E11" s="12">
        <v>28400.01</v>
      </c>
      <c r="F11" s="34">
        <v>41629</v>
      </c>
      <c r="G11" s="35">
        <v>0.35499999999999998</v>
      </c>
      <c r="H11" s="39">
        <v>4023.14</v>
      </c>
    </row>
    <row r="12" spans="2:8" x14ac:dyDescent="0.3">
      <c r="B12" s="58" t="s">
        <v>18</v>
      </c>
      <c r="C12" s="10" t="s">
        <v>43</v>
      </c>
      <c r="D12" s="84"/>
      <c r="E12" s="13">
        <v>41629.01</v>
      </c>
      <c r="F12" s="34">
        <v>44987</v>
      </c>
      <c r="G12" s="35">
        <v>0.435</v>
      </c>
      <c r="H12" s="39">
        <v>7353.76</v>
      </c>
    </row>
    <row r="13" spans="2:8" x14ac:dyDescent="0.3">
      <c r="B13" s="58" t="s">
        <v>12</v>
      </c>
      <c r="C13" s="9">
        <v>35000</v>
      </c>
      <c r="D13" s="31" t="s">
        <v>23</v>
      </c>
      <c r="E13" s="12">
        <v>44987.01</v>
      </c>
      <c r="F13" s="34">
        <v>83696</v>
      </c>
      <c r="G13" s="35">
        <v>0.45</v>
      </c>
      <c r="H13" s="39">
        <v>8028.38</v>
      </c>
    </row>
    <row r="14" spans="2:8" ht="15" thickBot="1" x14ac:dyDescent="0.35">
      <c r="B14" s="59" t="s">
        <v>19</v>
      </c>
      <c r="C14" s="11">
        <v>170000</v>
      </c>
      <c r="D14" s="18">
        <f>IF(C12="Habitação Própria Permanente",
    IF(C11&lt;101917, 0,
        IF(C11&lt;139412, 0.02*C11-2038.34,
            IF(C11&lt;190086, 0.05*C11-6220.7,
                IF(C11&lt;316772, 0.07*C11-10022.42,
                    IF(C11&lt;633453, 0.08*C11-13190.14,
                        IF(C11&lt;1102920, 0.06*C11,
                            0.075*C11
                        )
                    )
                )
            )
        )
    ),
    IF(C12="Habitação Secundária",
        IF(C11&lt;92807, 0.01*C11,
            IF(C11&lt;126403, 0.02*C11-928.07,
                IF(C11&lt;172348, 0.05*C11-4708.04,
                    IF(C11&lt;287213, 0.07*C11-8522.17,
                        IF(C11&lt;574323, 0.08*C11-11490.23,
                            IF(C11&lt;920000, 0.06*C11,
                                0.075*C11
                            )
                        )
                    )
                )
            )
        )
    )
)</f>
        <v>1279.3000000000002</v>
      </c>
      <c r="E14" s="14">
        <v>83696.009999999995</v>
      </c>
      <c r="F14" s="40">
        <v>999999999</v>
      </c>
      <c r="G14" s="41">
        <v>0.48</v>
      </c>
      <c r="H14" s="42">
        <v>10539</v>
      </c>
    </row>
    <row r="15" spans="2:8" ht="15" customHeight="1" thickBot="1" x14ac:dyDescent="0.35">
      <c r="B15" s="81"/>
      <c r="C15" s="82"/>
      <c r="D15" s="43"/>
      <c r="E15" s="102"/>
      <c r="F15" s="102"/>
      <c r="G15" s="102"/>
      <c r="H15" s="103"/>
    </row>
    <row r="16" spans="2:8" ht="18.600000000000001" customHeight="1" thickBot="1" x14ac:dyDescent="0.35">
      <c r="B16" s="15" t="s">
        <v>14</v>
      </c>
      <c r="C16" s="16" t="s">
        <v>8</v>
      </c>
      <c r="D16" s="17" t="s">
        <v>7</v>
      </c>
      <c r="E16" s="104"/>
      <c r="F16" s="104"/>
      <c r="G16" s="104"/>
      <c r="H16" s="105"/>
    </row>
    <row r="17" spans="2:8" x14ac:dyDescent="0.3">
      <c r="B17" s="48" t="s">
        <v>13</v>
      </c>
      <c r="C17" s="19">
        <f>0.1*C9</f>
        <v>15000</v>
      </c>
      <c r="D17" s="36" t="s">
        <v>15</v>
      </c>
      <c r="E17" s="104"/>
      <c r="F17" s="104"/>
      <c r="G17" s="104"/>
      <c r="H17" s="105"/>
    </row>
    <row r="18" spans="2:8" ht="14.4" customHeight="1" x14ac:dyDescent="0.3">
      <c r="B18" s="49" t="s">
        <v>20</v>
      </c>
      <c r="C18" s="20">
        <f>C17*(D14/C11)</f>
        <v>127.93</v>
      </c>
      <c r="D18" s="21" t="s">
        <v>15</v>
      </c>
      <c r="E18" s="104"/>
      <c r="F18" s="104"/>
      <c r="G18" s="104"/>
      <c r="H18" s="105"/>
    </row>
    <row r="19" spans="2:8" ht="28.8" x14ac:dyDescent="0.3">
      <c r="B19" s="49" t="s">
        <v>21</v>
      </c>
      <c r="C19" s="22" t="s">
        <v>15</v>
      </c>
      <c r="D19" s="23" t="s">
        <v>22</v>
      </c>
      <c r="E19" s="104"/>
      <c r="F19" s="104"/>
      <c r="G19" s="104"/>
      <c r="H19" s="105"/>
    </row>
    <row r="20" spans="2:8" ht="16.5" customHeight="1" thickBot="1" x14ac:dyDescent="0.35">
      <c r="B20" s="50" t="s">
        <v>33</v>
      </c>
      <c r="C20" s="24" t="s">
        <v>15</v>
      </c>
      <c r="D20" s="25">
        <f>0.008*C11</f>
        <v>1200</v>
      </c>
      <c r="E20" s="104"/>
      <c r="F20" s="104"/>
      <c r="G20" s="104"/>
      <c r="H20" s="105"/>
    </row>
    <row r="21" spans="2:8" ht="20.25" customHeight="1" thickBot="1" x14ac:dyDescent="0.35">
      <c r="B21" s="99" t="s">
        <v>36</v>
      </c>
      <c r="C21" s="100"/>
      <c r="D21" s="101"/>
      <c r="E21" s="104"/>
      <c r="F21" s="104"/>
      <c r="G21" s="104"/>
      <c r="H21" s="105"/>
    </row>
    <row r="22" spans="2:8" x14ac:dyDescent="0.3">
      <c r="B22" s="96" t="s">
        <v>2</v>
      </c>
      <c r="C22" s="97">
        <f>C13-C17</f>
        <v>20000</v>
      </c>
      <c r="D22" s="98">
        <f>C14-C9</f>
        <v>20000</v>
      </c>
      <c r="E22" s="104"/>
      <c r="F22" s="104"/>
      <c r="G22" s="104"/>
      <c r="H22" s="105"/>
    </row>
    <row r="23" spans="2:8" x14ac:dyDescent="0.3">
      <c r="B23" s="88"/>
      <c r="C23" s="90"/>
      <c r="D23" s="92"/>
      <c r="E23" s="104"/>
      <c r="F23" s="104"/>
      <c r="G23" s="104"/>
      <c r="H23" s="105"/>
    </row>
    <row r="24" spans="2:8" x14ac:dyDescent="0.3">
      <c r="B24" s="88" t="s">
        <v>24</v>
      </c>
      <c r="C24" s="90">
        <f>C22/2</f>
        <v>10000</v>
      </c>
      <c r="D24" s="92">
        <f>D22/2</f>
        <v>10000</v>
      </c>
      <c r="E24" s="104"/>
      <c r="F24" s="104"/>
      <c r="G24" s="104"/>
      <c r="H24" s="105"/>
    </row>
    <row r="25" spans="2:8" ht="15" thickBot="1" x14ac:dyDescent="0.35">
      <c r="B25" s="89"/>
      <c r="C25" s="91"/>
      <c r="D25" s="93"/>
      <c r="E25" s="104"/>
      <c r="F25" s="104"/>
      <c r="G25" s="104"/>
      <c r="H25" s="105"/>
    </row>
    <row r="26" spans="2:8" x14ac:dyDescent="0.3">
      <c r="B26" s="51" t="s">
        <v>30</v>
      </c>
      <c r="C26" s="94">
        <v>30000</v>
      </c>
      <c r="D26" s="95"/>
      <c r="E26" s="104"/>
      <c r="F26" s="104"/>
      <c r="G26" s="104"/>
      <c r="H26" s="105"/>
    </row>
    <row r="27" spans="2:8" x14ac:dyDescent="0.3">
      <c r="B27" s="52" t="s">
        <v>25</v>
      </c>
      <c r="C27" s="26">
        <f>IFERROR((C26*INDEX(G6:G17,MATCH(C26,E6:E17,1)) - INDEX(H6:H17,MATCH(C26,E6:E17,1))) / C26, 0)</f>
        <v>0.22089533333333336</v>
      </c>
      <c r="D27" s="44">
        <f>IFERROR((C26*INDEX(G6:G17,MATCH(C26,E6:E17,1)) - INDEX(H6:H17,MATCH(C26,E6:E17,1)))/C26, 0)</f>
        <v>0.22089533333333336</v>
      </c>
      <c r="E27" s="104"/>
      <c r="F27" s="104"/>
      <c r="G27" s="104"/>
      <c r="H27" s="105"/>
    </row>
    <row r="28" spans="2:8" ht="15" thickBot="1" x14ac:dyDescent="0.35">
      <c r="B28" s="53" t="s">
        <v>31</v>
      </c>
      <c r="C28" s="27">
        <f>C26+C24</f>
        <v>40000</v>
      </c>
      <c r="D28" s="28">
        <f>D24+C26</f>
        <v>40000</v>
      </c>
      <c r="E28" s="106"/>
      <c r="F28" s="106"/>
      <c r="G28" s="106"/>
      <c r="H28" s="107"/>
    </row>
    <row r="29" spans="2:8" ht="15" customHeight="1" thickBot="1" x14ac:dyDescent="0.35">
      <c r="B29" s="54" t="s">
        <v>26</v>
      </c>
      <c r="C29" s="29">
        <f>IFERROR((C28*INDEX(G6:G17,MATCH(C28,F6:F17,1)) - INDEX(H6:H17,MATCH(C28,F6:F17,1)))/C28, 0)</f>
        <v>0.24426549999999997</v>
      </c>
      <c r="D29" s="45">
        <f>IFERROR((D28*INDEX(G6:G17,MATCH(D28,F6:F17,1)) - INDEX(H6:H17,MATCH(D28,F6:F17,1)))/D28, 0)</f>
        <v>0.24426549999999997</v>
      </c>
      <c r="E29" s="69" t="s">
        <v>34</v>
      </c>
      <c r="F29" s="69"/>
      <c r="G29" s="69"/>
      <c r="H29" s="70"/>
    </row>
    <row r="30" spans="2:8" ht="15.75" customHeight="1" thickBot="1" x14ac:dyDescent="0.35">
      <c r="B30" s="55" t="s">
        <v>27</v>
      </c>
      <c r="C30" s="30">
        <f>C28*C29 - INDEX(H6:H14, MATCH(C28, F6:F14, 1)) - (C26*C27 - INDEX(H6:H14, MATCH(C26, F6:F14, 1)))</f>
        <v>3143.7599999999984</v>
      </c>
      <c r="D30" s="46">
        <f>D28*D29 - INDEX(H6:H14, MATCH(D28, F6:F14, 1)) - (C26*D27 - INDEX(H6:H14, MATCH(C26, F6:F14, 1)))</f>
        <v>3143.7599999999984</v>
      </c>
      <c r="E30" s="71"/>
      <c r="F30" s="71"/>
      <c r="G30" s="71"/>
      <c r="H30" s="72"/>
    </row>
    <row r="31" spans="2:8" ht="18.600000000000001" thickBot="1" x14ac:dyDescent="0.35">
      <c r="B31" s="56" t="s">
        <v>32</v>
      </c>
      <c r="C31" s="4">
        <f>C18+C30</f>
        <v>3271.6899999999982</v>
      </c>
      <c r="D31" s="47">
        <f>D20+D30</f>
        <v>4343.7599999999984</v>
      </c>
      <c r="E31" s="71"/>
      <c r="F31" s="71"/>
      <c r="G31" s="71"/>
      <c r="H31" s="72"/>
    </row>
    <row r="32" spans="2:8" ht="25.5" customHeight="1" thickBot="1" x14ac:dyDescent="0.35">
      <c r="B32" s="56" t="s">
        <v>37</v>
      </c>
      <c r="C32" s="4">
        <f>C13+0.1*C9</f>
        <v>50000</v>
      </c>
      <c r="D32" s="47">
        <f>0.1*C14</f>
        <v>17000</v>
      </c>
      <c r="E32" s="73"/>
      <c r="F32" s="73"/>
      <c r="G32" s="73"/>
      <c r="H32" s="74"/>
    </row>
    <row r="33" spans="2:8" ht="18.600000000000001" thickBot="1" x14ac:dyDescent="0.35">
      <c r="B33" s="85" t="str">
        <f>IF(C31&lt;D31, "IRÁS PAGAR MENOS IMPOSTOS SE OPTARES PELA ESTRATÉGIA DE CEDÊNCIA DE POSIÇÃO", IF(D31&lt;C31, "IRÁS PAGAR MENOS IMPOSTOS SE OPTARES PELA ESTRATÉGIA DE DUPLA ESCRITURA"))</f>
        <v>IRÁS PAGAR MENOS IMPOSTOS SE OPTARES PELA ESTRATÉGIA DE CEDÊNCIA DE POSIÇÃO</v>
      </c>
      <c r="C33" s="86"/>
      <c r="D33" s="86"/>
      <c r="E33" s="86"/>
      <c r="F33" s="86"/>
      <c r="G33" s="86"/>
      <c r="H33" s="87"/>
    </row>
    <row r="34" spans="2:8" x14ac:dyDescent="0.3">
      <c r="B34" s="2"/>
      <c r="C34" s="3"/>
      <c r="D34" s="3"/>
    </row>
  </sheetData>
  <mergeCells count="17">
    <mergeCell ref="B33:H33"/>
    <mergeCell ref="B24:B25"/>
    <mergeCell ref="C24:C25"/>
    <mergeCell ref="D24:D25"/>
    <mergeCell ref="C26:D26"/>
    <mergeCell ref="E15:H28"/>
    <mergeCell ref="E4:H4"/>
    <mergeCell ref="E3:H3"/>
    <mergeCell ref="E2:H2"/>
    <mergeCell ref="E29:H32"/>
    <mergeCell ref="B2:D3"/>
    <mergeCell ref="B15:C15"/>
    <mergeCell ref="D4:D12"/>
    <mergeCell ref="B22:B23"/>
    <mergeCell ref="C22:C23"/>
    <mergeCell ref="D22:D23"/>
    <mergeCell ref="B21:D21"/>
  </mergeCells>
  <dataValidations count="1">
    <dataValidation type="list" allowBlank="1" showInputMessage="1" showErrorMessage="1" sqref="C12" xr:uid="{D6D6210E-288A-44F8-9AF2-E63A05DC66FD}">
      <formula1>"Habitação Própria Permanente, Habitação Secundária"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Passos</dc:creator>
  <cp:lastModifiedBy>Manuel Passos</cp:lastModifiedBy>
  <dcterms:created xsi:type="dcterms:W3CDTF">2015-06-05T18:19:34Z</dcterms:created>
  <dcterms:modified xsi:type="dcterms:W3CDTF">2025-05-11T17:48:21Z</dcterms:modified>
</cp:coreProperties>
</file>